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сжатая" sheetId="1" r:id="rId1"/>
  </sheets>
  <definedNames>
    <definedName name="_xlnm.Print_Titles" localSheetId="0">сжатая!$4:$7</definedName>
    <definedName name="_xlnm.Print_Area" localSheetId="0">сжатая!$A$1:$Z$51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10" i="1" s="1"/>
  <c r="K49" i="1"/>
  <c r="J48" i="1"/>
  <c r="I48" i="1"/>
  <c r="K47" i="1"/>
  <c r="K46" i="1"/>
  <c r="J45" i="1"/>
  <c r="I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I30" i="1"/>
  <c r="K30" i="1" s="1"/>
  <c r="K29" i="1" s="1"/>
  <c r="J29" i="1"/>
  <c r="K28" i="1"/>
  <c r="K27" i="1"/>
  <c r="K26" i="1"/>
  <c r="J26" i="1"/>
  <c r="I26" i="1"/>
  <c r="K25" i="1"/>
  <c r="K24" i="1"/>
  <c r="K23" i="1"/>
  <c r="K22" i="1"/>
  <c r="K21" i="1"/>
  <c r="K20" i="1"/>
  <c r="K19" i="1"/>
  <c r="K18" i="1"/>
  <c r="I17" i="1"/>
  <c r="K17" i="1" s="1"/>
  <c r="K16" i="1"/>
  <c r="J15" i="1"/>
  <c r="K14" i="1"/>
  <c r="I13" i="1"/>
  <c r="K13" i="1" s="1"/>
  <c r="K12" i="1"/>
  <c r="J11" i="1"/>
  <c r="I11" i="1" l="1"/>
  <c r="K45" i="1"/>
  <c r="K48" i="1"/>
  <c r="I15" i="1"/>
  <c r="K15" i="1" s="1"/>
  <c r="K31" i="1"/>
  <c r="K11" i="1"/>
  <c r="J9" i="1"/>
  <c r="J8" i="1" s="1"/>
  <c r="I29" i="1"/>
  <c r="K9" i="1" l="1"/>
  <c r="I9" i="1"/>
  <c r="I8" i="1" s="1"/>
  <c r="K8" i="1" s="1"/>
</calcChain>
</file>

<file path=xl/sharedStrings.xml><?xml version="1.0" encoding="utf-8"?>
<sst xmlns="http://schemas.openxmlformats.org/spreadsheetml/2006/main" count="170" uniqueCount="132">
  <si>
    <t>Количество в натуральных показателях</t>
  </si>
  <si>
    <t>Факт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</si>
  <si>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</si>
  <si>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Амортизация</t>
  </si>
  <si>
    <t>факт</t>
  </si>
  <si>
    <t>-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</si>
  <si>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</si>
  <si>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</si>
  <si>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</si>
  <si>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</si>
  <si>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</si>
  <si>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</si>
  <si>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</si>
  <si>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</si>
  <si>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</si>
  <si>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</si>
  <si>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</si>
  <si>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</si>
  <si>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</si>
  <si>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</t>
  </si>
  <si>
    <t>3.1</t>
  </si>
  <si>
    <t>3.2</t>
  </si>
  <si>
    <t>4</t>
  </si>
  <si>
    <t>4.1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</si>
  <si>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</si>
  <si>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</si>
  <si>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</si>
  <si>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</si>
  <si>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</si>
  <si>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</si>
  <si>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</si>
  <si>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</si>
  <si>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</si>
  <si>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</si>
  <si>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</si>
  <si>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</si>
  <si>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</si>
  <si>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6</t>
  </si>
  <si>
    <t>6.1</t>
  </si>
  <si>
    <t>6.2</t>
  </si>
  <si>
    <t>7.1</t>
  </si>
  <si>
    <t>8</t>
  </si>
  <si>
    <t>"Астана-АЭК"АҚ-ның 2018 жылғы инвестициялық бағдарламаның орындалуы туралы ақпараты</t>
  </si>
  <si>
    <t>Реттеліп көрсетілетін қызметтерді (тауарларды, жұмыстарды) ұсынудың жоспарлы және нақты көлемдері туралы ақпарат)</t>
  </si>
  <si>
    <t>Инвестициялық бағдарламаның (жобалардың) сомасы, мың теңге</t>
  </si>
  <si>
    <t>Инвестициялық бағдарламаны (жобаны) қаржыландырудың нақты шарттары мен мөлшері туралы ақпарат, мың теңге</t>
  </si>
  <si>
    <t>Меншікті қаражат</t>
  </si>
  <si>
    <t xml:space="preserve">Инвестициялық бағдарламаны (жобаны) орындаудың нақты көрсеткіштерін инвестициялық бағдарламада (жобада) бекітілген көрсеткіштермен салыстыру туралы ақпарат) </t>
  </si>
  <si>
    <t>3-қосымша</t>
  </si>
  <si>
    <t xml:space="preserve">
Бекітілген инвестициялық бағдарламаға (жобаға) байланысты іске асыру жылдары бойынша өндірістік көрсеткіштерді жақсарту, % )</t>
  </si>
  <si>
    <t xml:space="preserve">Бекітілген инвестициялық бағдарламаға (жобаға) байланысты іске асыру жылдары бойынша негізгі қорлардың (активтердің) тозуын (физикалық) төмендету, % </t>
  </si>
  <si>
    <t>Бекітілген инвестициялық бағдарламаға (жобаға) байланысты іске асыру жылдары бойынша апаттылықты төмендету</t>
  </si>
  <si>
    <t>№ р/п</t>
  </si>
  <si>
    <t>Реттеліп көрсетілетін қызметтердің (тауарлардың, жұмыстардың) атауы және қызмет көрсетілетін аумақ</t>
  </si>
  <si>
    <t>Іс-шаралар атауы</t>
  </si>
  <si>
    <t>Өлшем бірлігі</t>
  </si>
  <si>
    <t>Жоспар</t>
  </si>
  <si>
    <t xml:space="preserve">Инвестициялық бағдарлама (жоба) аясында қызметті ұсыну кезеңі  </t>
  </si>
  <si>
    <t>Пайда мен шығындар туралы есеп</t>
  </si>
  <si>
    <t>Ауытқу</t>
  </si>
  <si>
    <t>Ауытқу себебі</t>
  </si>
  <si>
    <t>Пайда</t>
  </si>
  <si>
    <t>Қарыз қаражаты</t>
  </si>
  <si>
    <t>Бюджет қаражаты</t>
  </si>
  <si>
    <t>өткен жылдың фактісі</t>
  </si>
  <si>
    <t>ағымдағы жылдың фактісі</t>
  </si>
  <si>
    <t>жоспар</t>
  </si>
  <si>
    <t>Қол жеткізілген нақты көрсеткіштердің бекітілген Инвестициялық бағдарламадағы (жобадағы) көрсеткіштерден ауытқу себептерін түсіндіру</t>
  </si>
  <si>
    <t>Реттеліп көрсетілетін қызметтердің (тауарлардың, жұмыстардың) сапасы мен сенімділігін арттыруды бағалау</t>
  </si>
  <si>
    <t>2018 жылғы инвестициялық бағдарлама бойынша БАРЛЫҒЫ:</t>
  </si>
  <si>
    <t>электр энергиясын беру және тарату, қызмет көрсету аумағы-Астана қ.</t>
  </si>
  <si>
    <t>ИБ бойынша бекітілгендердің барлығы</t>
  </si>
  <si>
    <t>тарифтік смета бойынша үнемдеу есебінен</t>
  </si>
  <si>
    <t>Негізгі құралдар құнының өсуіне алып келетін күрделі жөндеу, оның ішінде:</t>
  </si>
  <si>
    <t>ӘЖ-10кВ күрделі жөндеу</t>
  </si>
  <si>
    <t>ӘЖ-0,4 кВ күрделі жөндеу</t>
  </si>
  <si>
    <t>ҮП, ТШС, КТШС күрделі жөндеу</t>
  </si>
  <si>
    <t>Ескірген жабдықты ауыстыру, оның ішінде:</t>
  </si>
  <si>
    <t xml:space="preserve">Сүйеу шкафтарын ауыстыру  </t>
  </si>
  <si>
    <t xml:space="preserve">КТШС жанында КҮШ орнату  </t>
  </si>
  <si>
    <t>КЖ-10кВ ауыстыру</t>
  </si>
  <si>
    <t>КЖ-10/0,4 кВ ауыстыру</t>
  </si>
  <si>
    <t>"Западная" ШС ӘЖ-110кВ-да ТН-110кВ сатып алу және ауыстыру</t>
  </si>
  <si>
    <t>150А/ч аккумулятор батареясын ауыстыру ("Насосная" ШС)</t>
  </si>
  <si>
    <t xml:space="preserve">"ПНФ" ШС-да АКШ-110 кВ артық кернеуді шектегішті сатып алу </t>
  </si>
  <si>
    <t xml:space="preserve">110/10 ШС-да жеке қажеттілік қалқандарын (ЖҚҚ) ауыстыру </t>
  </si>
  <si>
    <t>Түзеткіш құрылғыны ауыстыру ("Насосная" ШС)</t>
  </si>
  <si>
    <t xml:space="preserve">Төмен және орташа кернеу желілеріндегі 0,4-6-10 кВ кабельдердің зақымдануын оқшаулау, сынау, түрлендіру, алдын ала және дәл оқшаулауға арналған көп функциялы кешенді жүйе   </t>
  </si>
  <si>
    <t>Релелік қорғау, оның ішінде:</t>
  </si>
  <si>
    <t>Белсенді-бейімделген желілерді ұйымдастыру үшін "Насосная", "Киров" ШС мониторинг және басқару жүйесі (SCADA) бөлігінде жетілдіру</t>
  </si>
  <si>
    <t xml:space="preserve"> 7UT6335-6EB92-4BB3+L0S микропроцессорлық құрылғы   (трансформатордың негізгі қорғанысы)</t>
  </si>
  <si>
    <t>Электр энергиясын коммерциялық есепке алудың автоматтандырылған жүйесін енгізу, оның ішінде:</t>
  </si>
  <si>
    <t>Жеке сектордың ЭКЕАЖ енгізу</t>
  </si>
  <si>
    <t>Жобалау-құрылыс жұмыстары, оның ішінде:</t>
  </si>
  <si>
    <t>2019 жылға ТШС-10/0,4 кВ жабдығын ауыстыруды жобалау (17 дана үшін)</t>
  </si>
  <si>
    <t>2018 жылға 0,4 кВ кабель желілерін ауыстыруды жобалау</t>
  </si>
  <si>
    <t>2018 жылға 10 кВ кабель желілерін ауыстыруды жобалау</t>
  </si>
  <si>
    <t>110/10 кВ "Западная" ШС қайта құруды жобалау</t>
  </si>
  <si>
    <t>110/10 кВ "ИКИ" ШС қайта құру бойынша техникалық қадағалау</t>
  </si>
  <si>
    <t>"Городская" ШС қайта құру бойынша техникалық қадағалау</t>
  </si>
  <si>
    <t xml:space="preserve"> "Городская" ШС қайта құру бойынша авторлық қадағалау</t>
  </si>
  <si>
    <t>Белсенді-бейімделген желілерді ұйымдастыру үшін "Насосная", "Киров" ҚС, мониторинг және басқару жүйесі (SCADA) бөлігінде жетілдіру бойынша техникалық қадағалау</t>
  </si>
  <si>
    <t>Белсенді-бейімделген желілерді ұйымдастыру үшін "Насосная", "Киров" ҚС, мониторинг және басқару жүйесі (SCADA) бөлігінде жетілдіру бойынша авторлық қадағалау</t>
  </si>
  <si>
    <t>"Астана-АЭК" АҚ мен КТҚ арасындағы теңгерімдік тиесілілік шекарасында ЭКЕАЖ есепке алу құралдарын орнату бойынша техникалық қадағалау 2-кезең</t>
  </si>
  <si>
    <t>"Астана-АЭК" АҚ мен КТҚ арасындағы теңгерімдік тиесілілік шекарасында ЭКЕАЖ есепке алу құралдарын орнату бойынша авторлық қадағалау 2-кезең</t>
  </si>
  <si>
    <t>10 кВ кабель желілерін ауыстыру бойынша техникалық қадағалау</t>
  </si>
  <si>
    <t>10 кВ кабель желілерін ауыстыру бойынша авторлық қадағалау</t>
  </si>
  <si>
    <t>Объектілерді салу және қайта құру, оның ішінде:</t>
  </si>
  <si>
    <t>"Западная" ШС қайта құру</t>
  </si>
  <si>
    <t>110/10кВ "Городская" ШС қайта құру</t>
  </si>
  <si>
    <t>Телекоммуникациялық жүйе, байланыс және ақпараттық жүйелер</t>
  </si>
  <si>
    <t>Электрондық құжат айналымы жүйесін енгізу</t>
  </si>
  <si>
    <t>Тарифтік смета бойынша үнемдеу есебінен басқалары</t>
  </si>
  <si>
    <t>мың кВтс</t>
  </si>
  <si>
    <t>2018 жылғы 1 қаңтардан 31 желтоқсанға дейін</t>
  </si>
  <si>
    <t>қосымшада</t>
  </si>
  <si>
    <t>жұмыс</t>
  </si>
  <si>
    <t>дана</t>
  </si>
  <si>
    <t>жинақ</t>
  </si>
  <si>
    <t>есепке алу нүктесі</t>
  </si>
  <si>
    <t>бірлік</t>
  </si>
  <si>
    <t>қызмет</t>
  </si>
  <si>
    <t>физикалық көлемі 100% орындалды, жұмысты өз күшімен орындау есебінен үнемдеу.</t>
  </si>
  <si>
    <t>дерек бойынша</t>
  </si>
  <si>
    <t>нақты жеткізу 2019 жылғы қаңтарда 282 500 мың теңге сомаға жүзеге асырылды.</t>
  </si>
  <si>
    <t>тендерлік рәсімдер есебінен үнемдеу</t>
  </si>
  <si>
    <t xml:space="preserve"> жұмыстар 60% орындалды</t>
  </si>
  <si>
    <t>барлық жұмыстар 2017 жылы аяқталды.</t>
  </si>
  <si>
    <t xml:space="preserve">жұмыстар 100% орындалды. ҚМЖ көлемінің азаюына байланысты орындалатын жұмыстардың көлемі азайды, бірақ мердігер сомамен келіспейді және сот талқылаулары жүргізілуде </t>
  </si>
  <si>
    <t>нормативтік-техникалық ысыраптарды азайту жөніндегі кешенді іс-шаралар  жүргізу есебінен</t>
  </si>
  <si>
    <t>авариялық ағытулардың болмауы, тасымалдау кезінде физикалық тозудың, энергия ысырабының төмендеуі</t>
  </si>
  <si>
    <t>авария жоқ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</si>
</sst>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left" vertical="center" wrapText="1"/>
    </xf>
    <xf numFmtId="0" fontId="3" fillId="2" borderId="0" xfId="0" applyFont="1" applyFill="1"/>
    <xf numFmtId="0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/>
    <xf numFmtId="0" fontId="4" fillId="2" borderId="0" xfId="0" applyFont="1" applyFill="1"/>
    <xf numFmtId="165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165" fontId="4" fillId="2" borderId="1" xfId="1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/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/>
    </xf>
    <xf numFmtId="3" fontId="7" fillId="3" borderId="1" xfId="0" applyNumberFormat="1" applyFont="1" applyFill="1" applyBorder="1" applyAlignment="1" applyProtection="1">
      <alignment horizontal="center" vertical="center"/>
    </xf>
    <xf numFmtId="165" fontId="2" fillId="3" borderId="2" xfId="1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2" fillId="0" borderId="1" xfId="0" applyNumberFormat="1" applyFont="1" applyFill="1" applyBorder="1" applyAlignment="1" applyProtection="1">
      <alignment vertical="center" wrapText="1"/>
    </xf>
    <xf numFmtId="165" fontId="2" fillId="2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/>
    </xf>
    <xf numFmtId="165" fontId="2" fillId="3" borderId="1" xfId="1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3" fontId="7" fillId="2" borderId="1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left" vertical="center" wrapText="1"/>
    </xf>
    <xf numFmtId="0" fontId="4" fillId="3" borderId="1" xfId="0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165" fontId="9" fillId="2" borderId="0" xfId="1" applyNumberFormat="1" applyFont="1" applyFill="1" applyAlignment="1">
      <alignment horizontal="center" vertical="center"/>
    </xf>
    <xf numFmtId="165" fontId="9" fillId="2" borderId="0" xfId="1" applyNumberFormat="1" applyFont="1" applyFill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9" fontId="4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abSelected="1" view="pageBreakPreview" zoomScale="43" zoomScaleNormal="60" zoomScaleSheetLayoutView="43" workbookViewId="0">
      <selection activeCell="W11" sqref="W11"/>
    </sheetView>
  </sheetViews>
  <sheetFormatPr defaultColWidth="9.109375" defaultRowHeight="23.4" x14ac:dyDescent="0.45"/>
  <cols>
    <col min="1" max="1" width="9.33203125" style="1" customWidth="1"/>
    <col min="2" max="2" width="23.109375" style="1" customWidth="1"/>
    <col min="3" max="3" width="110.6640625" style="1" customWidth="1"/>
    <col min="4" max="4" width="19.6640625" style="2" customWidth="1"/>
    <col min="5" max="5" width="18.88671875" style="3" customWidth="1"/>
    <col min="6" max="6" width="18" style="3" customWidth="1"/>
    <col min="7" max="7" width="23.109375" style="3" customWidth="1"/>
    <col min="8" max="8" width="10.88671875" style="3" customWidth="1"/>
    <col min="9" max="9" width="20.44140625" style="3" customWidth="1"/>
    <col min="10" max="10" width="18.44140625" style="3" customWidth="1"/>
    <col min="11" max="11" width="20.109375" style="3" customWidth="1"/>
    <col min="12" max="12" width="27.6640625" style="4" customWidth="1"/>
    <col min="13" max="13" width="21.33203125" style="1" customWidth="1"/>
    <col min="14" max="14" width="9.44140625" style="1" customWidth="1"/>
    <col min="15" max="15" width="9.88671875" style="1" customWidth="1"/>
    <col min="16" max="16" width="9.109375" style="1" customWidth="1"/>
    <col min="17" max="17" width="14.109375" style="1" customWidth="1"/>
    <col min="18" max="18" width="14.6640625" style="1" customWidth="1"/>
    <col min="19" max="20" width="14.5546875" style="1" customWidth="1"/>
    <col min="21" max="21" width="12.5546875" style="5" customWidth="1"/>
    <col min="22" max="22" width="14.44140625" style="5" customWidth="1"/>
    <col min="23" max="23" width="15.88671875" style="5" customWidth="1"/>
    <col min="24" max="24" width="18" style="5" customWidth="1"/>
    <col min="25" max="25" width="24" style="5" customWidth="1"/>
    <col min="26" max="26" width="20.5546875" style="5" customWidth="1"/>
    <col min="27" max="16384" width="9.109375" style="5"/>
  </cols>
  <sheetData>
    <row r="1" spans="1:26" ht="23.25" x14ac:dyDescent="0.35">
      <c r="X1" s="6"/>
      <c r="Y1" s="7"/>
    </row>
    <row r="2" spans="1:26" ht="30" x14ac:dyDescent="0.5">
      <c r="A2" s="92" t="s">
        <v>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x14ac:dyDescent="0.45">
      <c r="Z3" s="8" t="s">
        <v>48</v>
      </c>
    </row>
    <row r="4" spans="1:26" s="9" customFormat="1" ht="22.8" x14ac:dyDescent="0.4">
      <c r="A4" s="93" t="s">
        <v>52</v>
      </c>
      <c r="B4" s="93" t="s">
        <v>43</v>
      </c>
      <c r="C4" s="93"/>
      <c r="D4" s="93"/>
      <c r="E4" s="93"/>
      <c r="F4" s="93"/>
      <c r="G4" s="93"/>
      <c r="H4" s="93" t="s">
        <v>58</v>
      </c>
      <c r="I4" s="93" t="s">
        <v>44</v>
      </c>
      <c r="J4" s="93"/>
      <c r="K4" s="93"/>
      <c r="L4" s="93"/>
      <c r="M4" s="93" t="s">
        <v>45</v>
      </c>
      <c r="N4" s="93"/>
      <c r="O4" s="93"/>
      <c r="P4" s="93"/>
      <c r="Q4" s="93" t="s">
        <v>47</v>
      </c>
      <c r="R4" s="93"/>
      <c r="S4" s="93"/>
      <c r="T4" s="93"/>
      <c r="U4" s="93"/>
      <c r="V4" s="93"/>
      <c r="W4" s="93"/>
      <c r="X4" s="93"/>
      <c r="Y4" s="93" t="s">
        <v>67</v>
      </c>
      <c r="Z4" s="93" t="s">
        <v>68</v>
      </c>
    </row>
    <row r="5" spans="1:26" s="9" customFormat="1" ht="22.8" x14ac:dyDescent="0.4">
      <c r="A5" s="93"/>
      <c r="B5" s="93" t="s">
        <v>53</v>
      </c>
      <c r="C5" s="93" t="s">
        <v>54</v>
      </c>
      <c r="D5" s="93" t="s">
        <v>55</v>
      </c>
      <c r="E5" s="94" t="s">
        <v>0</v>
      </c>
      <c r="F5" s="94"/>
      <c r="G5" s="94" t="s">
        <v>57</v>
      </c>
      <c r="H5" s="93"/>
      <c r="I5" s="91" t="s">
        <v>56</v>
      </c>
      <c r="J5" s="91" t="s">
        <v>1</v>
      </c>
      <c r="K5" s="94" t="s">
        <v>59</v>
      </c>
      <c r="L5" s="94" t="s">
        <v>60</v>
      </c>
      <c r="M5" s="93" t="s">
        <v>46</v>
      </c>
      <c r="N5" s="93"/>
      <c r="O5" s="93" t="s">
        <v>62</v>
      </c>
      <c r="P5" s="93" t="s">
        <v>63</v>
      </c>
      <c r="Q5" s="93" t="s">
        <v>49</v>
      </c>
      <c r="R5" s="93"/>
      <c r="S5" s="93" t="s">
        <v>2</v>
      </c>
      <c r="T5" s="93"/>
      <c r="U5" s="93" t="s">
        <v>50</v>
      </c>
      <c r="V5" s="93"/>
      <c r="W5" s="93" t="s">
        <v>51</v>
      </c>
      <c r="X5" s="93"/>
      <c r="Y5" s="93"/>
      <c r="Z5" s="93"/>
    </row>
    <row r="6" spans="1:26" s="9" customFormat="1" ht="409.6" customHeight="1" x14ac:dyDescent="0.4">
      <c r="A6" s="93"/>
      <c r="B6" s="93"/>
      <c r="C6" s="93"/>
      <c r="D6" s="93"/>
      <c r="E6" s="10" t="s">
        <v>56</v>
      </c>
      <c r="F6" s="10" t="s">
        <v>1</v>
      </c>
      <c r="G6" s="94"/>
      <c r="H6" s="93"/>
      <c r="I6" s="91"/>
      <c r="J6" s="91"/>
      <c r="K6" s="94"/>
      <c r="L6" s="94"/>
      <c r="M6" s="11" t="s">
        <v>3</v>
      </c>
      <c r="N6" s="11" t="s">
        <v>61</v>
      </c>
      <c r="O6" s="93"/>
      <c r="P6" s="93"/>
      <c r="Q6" s="11" t="s">
        <v>64</v>
      </c>
      <c r="R6" s="11" t="s">
        <v>65</v>
      </c>
      <c r="S6" s="11" t="s">
        <v>64</v>
      </c>
      <c r="T6" s="11" t="s">
        <v>65</v>
      </c>
      <c r="U6" s="12" t="s">
        <v>66</v>
      </c>
      <c r="V6" s="12" t="s">
        <v>4</v>
      </c>
      <c r="W6" s="11" t="s">
        <v>64</v>
      </c>
      <c r="X6" s="11" t="s">
        <v>65</v>
      </c>
      <c r="Y6" s="93"/>
      <c r="Z6" s="93"/>
    </row>
    <row r="7" spans="1:26" s="9" customFormat="1" ht="22.5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1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</row>
    <row r="8" spans="1:26" s="1" customFormat="1" ht="22.8" x14ac:dyDescent="0.4">
      <c r="A8" s="95" t="s">
        <v>69</v>
      </c>
      <c r="B8" s="95"/>
      <c r="C8" s="95"/>
      <c r="D8" s="95"/>
      <c r="E8" s="95"/>
      <c r="F8" s="95"/>
      <c r="G8" s="96" t="s">
        <v>114</v>
      </c>
      <c r="H8" s="96" t="s">
        <v>115</v>
      </c>
      <c r="I8" s="13">
        <f>I9</f>
        <v>1299076</v>
      </c>
      <c r="J8" s="14">
        <f>J9+J10</f>
        <v>1058669.4357857143</v>
      </c>
      <c r="K8" s="15">
        <f>J8-I8</f>
        <v>-240406.5642142857</v>
      </c>
      <c r="L8" s="97"/>
      <c r="M8" s="91">
        <v>1058785</v>
      </c>
      <c r="N8" s="91" t="s">
        <v>5</v>
      </c>
      <c r="O8" s="91" t="s">
        <v>5</v>
      </c>
      <c r="P8" s="91" t="s">
        <v>5</v>
      </c>
      <c r="Q8" s="106">
        <v>11.38</v>
      </c>
      <c r="R8" s="106">
        <v>10.59</v>
      </c>
      <c r="S8" s="107">
        <v>32.9</v>
      </c>
      <c r="T8" s="107">
        <v>29.4</v>
      </c>
      <c r="U8" s="107">
        <v>11</v>
      </c>
      <c r="V8" s="106">
        <v>10.59</v>
      </c>
      <c r="W8" s="98" t="s">
        <v>131</v>
      </c>
      <c r="X8" s="98" t="s">
        <v>131</v>
      </c>
      <c r="Y8" s="99" t="s">
        <v>129</v>
      </c>
      <c r="Z8" s="101" t="s">
        <v>130</v>
      </c>
    </row>
    <row r="9" spans="1:26" s="19" customFormat="1" ht="189.75" customHeight="1" x14ac:dyDescent="0.4">
      <c r="A9" s="102"/>
      <c r="B9" s="104" t="s">
        <v>70</v>
      </c>
      <c r="C9" s="16" t="s">
        <v>71</v>
      </c>
      <c r="D9" s="17" t="s">
        <v>113</v>
      </c>
      <c r="E9" s="18">
        <v>3374225</v>
      </c>
      <c r="F9" s="18">
        <v>3395924</v>
      </c>
      <c r="G9" s="96"/>
      <c r="H9" s="96"/>
      <c r="I9" s="10">
        <f>I11+I15+I26+I29+I31+I45+I48</f>
        <v>1299076</v>
      </c>
      <c r="J9" s="10">
        <f>J11+J15+J26+J29+J31+J45+J48</f>
        <v>892693.38399999996</v>
      </c>
      <c r="K9" s="15">
        <f>K11+K15+K26+K29+K31+K45+K48</f>
        <v>-406382.61600000004</v>
      </c>
      <c r="L9" s="97"/>
      <c r="M9" s="91"/>
      <c r="N9" s="91"/>
      <c r="O9" s="91"/>
      <c r="P9" s="91"/>
      <c r="Q9" s="106"/>
      <c r="R9" s="106"/>
      <c r="S9" s="107"/>
      <c r="T9" s="107"/>
      <c r="U9" s="107"/>
      <c r="V9" s="106"/>
      <c r="W9" s="98"/>
      <c r="X9" s="98"/>
      <c r="Y9" s="100"/>
      <c r="Z9" s="101"/>
    </row>
    <row r="10" spans="1:26" s="19" customFormat="1" ht="87.75" customHeight="1" x14ac:dyDescent="0.4">
      <c r="A10" s="103"/>
      <c r="B10" s="105"/>
      <c r="C10" s="16" t="s">
        <v>72</v>
      </c>
      <c r="D10" s="20"/>
      <c r="E10" s="20"/>
      <c r="F10" s="20"/>
      <c r="G10" s="17"/>
      <c r="H10" s="17"/>
      <c r="I10" s="21"/>
      <c r="J10" s="22">
        <f>J50</f>
        <v>165976.05178571428</v>
      </c>
      <c r="K10" s="15">
        <f>J10-I10</f>
        <v>165976.05178571428</v>
      </c>
      <c r="L10" s="23"/>
      <c r="M10" s="10"/>
      <c r="N10" s="10"/>
      <c r="O10" s="10"/>
      <c r="P10" s="10"/>
      <c r="Q10" s="10"/>
      <c r="R10" s="10"/>
      <c r="S10" s="10"/>
      <c r="T10" s="10"/>
      <c r="U10" s="24"/>
      <c r="V10" s="24"/>
      <c r="W10" s="24"/>
      <c r="X10" s="24"/>
      <c r="Y10" s="24"/>
      <c r="Z10" s="24"/>
    </row>
    <row r="11" spans="1:26" s="1" customFormat="1" ht="45.6" x14ac:dyDescent="0.4">
      <c r="A11" s="25">
        <v>1</v>
      </c>
      <c r="B11" s="26"/>
      <c r="C11" s="27" t="s">
        <v>73</v>
      </c>
      <c r="D11" s="28"/>
      <c r="E11" s="29"/>
      <c r="F11" s="30"/>
      <c r="G11" s="26"/>
      <c r="H11" s="26"/>
      <c r="I11" s="31">
        <f>I12+I13+I14</f>
        <v>81458</v>
      </c>
      <c r="J11" s="31">
        <f>J12+J13+J14</f>
        <v>73612.057000000001</v>
      </c>
      <c r="K11" s="31">
        <f>K12+K13+K14</f>
        <v>-7845.9430000000029</v>
      </c>
      <c r="L11" s="32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s="1" customFormat="1" ht="67.5" customHeight="1" x14ac:dyDescent="0.4">
      <c r="A12" s="33" t="s">
        <v>6</v>
      </c>
      <c r="B12" s="24"/>
      <c r="C12" s="34" t="s">
        <v>74</v>
      </c>
      <c r="D12" s="35" t="s">
        <v>116</v>
      </c>
      <c r="E12" s="36">
        <v>26.89</v>
      </c>
      <c r="F12" s="36">
        <v>26.89</v>
      </c>
      <c r="G12" s="24"/>
      <c r="H12" s="24"/>
      <c r="I12" s="37">
        <v>22717</v>
      </c>
      <c r="J12" s="37">
        <v>20822.050999999999</v>
      </c>
      <c r="K12" s="38">
        <f>J12-I12</f>
        <v>-1894.9490000000005</v>
      </c>
      <c r="L12" s="108" t="s">
        <v>122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s="1" customFormat="1" ht="39" customHeight="1" x14ac:dyDescent="0.4">
      <c r="A13" s="33" t="s">
        <v>7</v>
      </c>
      <c r="B13" s="24"/>
      <c r="C13" s="34" t="s">
        <v>75</v>
      </c>
      <c r="D13" s="39" t="s">
        <v>116</v>
      </c>
      <c r="E13" s="36">
        <v>15.933999999999999</v>
      </c>
      <c r="F13" s="36">
        <v>15.933999999999999</v>
      </c>
      <c r="G13" s="24"/>
      <c r="H13" s="24"/>
      <c r="I13" s="37">
        <f>33032</f>
        <v>33032</v>
      </c>
      <c r="J13" s="37">
        <v>27782.905999999999</v>
      </c>
      <c r="K13" s="38">
        <f t="shared" ref="K13:K25" si="0">J13-I13</f>
        <v>-5249.094000000001</v>
      </c>
      <c r="L13" s="109"/>
      <c r="M13" s="40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s="1" customFormat="1" ht="49.5" customHeight="1" x14ac:dyDescent="0.4">
      <c r="A14" s="33" t="s">
        <v>8</v>
      </c>
      <c r="B14" s="24"/>
      <c r="C14" s="34" t="s">
        <v>76</v>
      </c>
      <c r="D14" s="41"/>
      <c r="E14" s="42">
        <v>28</v>
      </c>
      <c r="F14" s="36">
        <v>28</v>
      </c>
      <c r="G14" s="24"/>
      <c r="H14" s="24"/>
      <c r="I14" s="37">
        <v>25709</v>
      </c>
      <c r="J14" s="37">
        <v>25007.1</v>
      </c>
      <c r="K14" s="38">
        <f t="shared" si="0"/>
        <v>-701.90000000000146</v>
      </c>
      <c r="L14" s="110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s="1" customFormat="1" ht="22.8" x14ac:dyDescent="0.4">
      <c r="A15" s="25">
        <v>2</v>
      </c>
      <c r="B15" s="26"/>
      <c r="C15" s="43" t="s">
        <v>77</v>
      </c>
      <c r="D15" s="44" t="s">
        <v>117</v>
      </c>
      <c r="E15" s="45"/>
      <c r="F15" s="45"/>
      <c r="G15" s="26"/>
      <c r="H15" s="26"/>
      <c r="I15" s="31">
        <f>SUM(I16:I25)</f>
        <v>495304</v>
      </c>
      <c r="J15" s="31">
        <f>SUM(J16:J24)</f>
        <v>214952.8</v>
      </c>
      <c r="K15" s="46">
        <f t="shared" si="0"/>
        <v>-280351.2</v>
      </c>
      <c r="L15" s="47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1" customFormat="1" ht="22.8" x14ac:dyDescent="0.4">
      <c r="A16" s="33" t="s">
        <v>9</v>
      </c>
      <c r="B16" s="24"/>
      <c r="C16" s="48" t="s">
        <v>78</v>
      </c>
      <c r="D16" s="49" t="s">
        <v>118</v>
      </c>
      <c r="E16" s="42">
        <v>97</v>
      </c>
      <c r="F16" s="36">
        <v>97</v>
      </c>
      <c r="G16" s="24"/>
      <c r="H16" s="24"/>
      <c r="I16" s="37">
        <v>26107</v>
      </c>
      <c r="J16" s="37">
        <v>28256</v>
      </c>
      <c r="K16" s="42">
        <f t="shared" si="0"/>
        <v>2149</v>
      </c>
      <c r="L16" s="42" t="s">
        <v>123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s="1" customFormat="1" ht="22.8" x14ac:dyDescent="0.4">
      <c r="A17" s="33" t="s">
        <v>10</v>
      </c>
      <c r="B17" s="24"/>
      <c r="C17" s="48" t="s">
        <v>79</v>
      </c>
      <c r="D17" s="49" t="s">
        <v>118</v>
      </c>
      <c r="E17" s="42">
        <v>36</v>
      </c>
      <c r="F17" s="36">
        <v>36</v>
      </c>
      <c r="G17" s="24"/>
      <c r="H17" s="24"/>
      <c r="I17" s="37">
        <f>10373+1340+5600</f>
        <v>17313</v>
      </c>
      <c r="J17" s="37">
        <v>17313</v>
      </c>
      <c r="K17" s="42">
        <f t="shared" si="0"/>
        <v>0</v>
      </c>
      <c r="L17" s="50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s="1" customFormat="1" ht="22.8" x14ac:dyDescent="0.4">
      <c r="A18" s="33" t="s">
        <v>11</v>
      </c>
      <c r="B18" s="24"/>
      <c r="C18" s="48" t="s">
        <v>80</v>
      </c>
      <c r="D18" s="49" t="s">
        <v>118</v>
      </c>
      <c r="E18" s="36">
        <v>7.64</v>
      </c>
      <c r="F18" s="36">
        <v>7.64</v>
      </c>
      <c r="G18" s="24"/>
      <c r="H18" s="24"/>
      <c r="I18" s="37">
        <v>96466</v>
      </c>
      <c r="J18" s="37">
        <v>96466</v>
      </c>
      <c r="K18" s="42">
        <f t="shared" si="0"/>
        <v>0</v>
      </c>
      <c r="L18" s="50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9" customFormat="1" ht="22.8" x14ac:dyDescent="0.4">
      <c r="A19" s="33" t="s">
        <v>12</v>
      </c>
      <c r="B19" s="51"/>
      <c r="C19" s="52" t="s">
        <v>81</v>
      </c>
      <c r="D19" s="49" t="s">
        <v>118</v>
      </c>
      <c r="E19" s="49">
        <v>4.4240000000000004</v>
      </c>
      <c r="F19" s="49">
        <v>4.4240000000000004</v>
      </c>
      <c r="G19" s="51"/>
      <c r="H19" s="51"/>
      <c r="I19" s="37">
        <v>31736</v>
      </c>
      <c r="J19" s="37">
        <v>31736</v>
      </c>
      <c r="K19" s="42">
        <f t="shared" si="0"/>
        <v>0</v>
      </c>
      <c r="L19" s="50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s="1" customFormat="1" ht="22.8" x14ac:dyDescent="0.4">
      <c r="A20" s="33" t="s">
        <v>13</v>
      </c>
      <c r="B20" s="24"/>
      <c r="C20" s="52" t="s">
        <v>82</v>
      </c>
      <c r="D20" s="49" t="s">
        <v>118</v>
      </c>
      <c r="E20" s="42">
        <v>6</v>
      </c>
      <c r="F20" s="36">
        <v>6</v>
      </c>
      <c r="G20" s="24"/>
      <c r="H20" s="24"/>
      <c r="I20" s="37">
        <v>14940</v>
      </c>
      <c r="J20" s="37">
        <v>14940</v>
      </c>
      <c r="K20" s="42">
        <f t="shared" si="0"/>
        <v>0</v>
      </c>
      <c r="L20" s="50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1" customFormat="1" ht="22.8" x14ac:dyDescent="0.4">
      <c r="A21" s="33" t="s">
        <v>14</v>
      </c>
      <c r="B21" s="24"/>
      <c r="C21" s="34" t="s">
        <v>83</v>
      </c>
      <c r="D21" s="49" t="s">
        <v>116</v>
      </c>
      <c r="E21" s="42">
        <v>4</v>
      </c>
      <c r="F21" s="36">
        <v>4</v>
      </c>
      <c r="G21" s="24"/>
      <c r="H21" s="24"/>
      <c r="I21" s="37">
        <v>7511</v>
      </c>
      <c r="J21" s="37">
        <v>7511</v>
      </c>
      <c r="K21" s="42">
        <f t="shared" si="0"/>
        <v>0</v>
      </c>
      <c r="L21" s="53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1" customFormat="1" ht="22.8" x14ac:dyDescent="0.4">
      <c r="A22" s="33" t="s">
        <v>15</v>
      </c>
      <c r="B22" s="24"/>
      <c r="C22" s="54" t="s">
        <v>84</v>
      </c>
      <c r="D22" s="49" t="s">
        <v>118</v>
      </c>
      <c r="E22" s="42">
        <v>3</v>
      </c>
      <c r="F22" s="36">
        <v>3</v>
      </c>
      <c r="G22" s="24"/>
      <c r="H22" s="24"/>
      <c r="I22" s="37">
        <v>654</v>
      </c>
      <c r="J22" s="37">
        <v>654</v>
      </c>
      <c r="K22" s="42">
        <f t="shared" si="0"/>
        <v>0</v>
      </c>
      <c r="L22" s="50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s="1" customFormat="1" ht="22.8" x14ac:dyDescent="0.4">
      <c r="A23" s="33" t="s">
        <v>16</v>
      </c>
      <c r="B23" s="24"/>
      <c r="C23" s="34" t="s">
        <v>85</v>
      </c>
      <c r="D23" s="49" t="s">
        <v>118</v>
      </c>
      <c r="E23" s="42">
        <v>1</v>
      </c>
      <c r="F23" s="36">
        <v>1</v>
      </c>
      <c r="G23" s="24"/>
      <c r="H23" s="24"/>
      <c r="I23" s="37">
        <v>7079</v>
      </c>
      <c r="J23" s="37">
        <v>7079</v>
      </c>
      <c r="K23" s="42">
        <f t="shared" si="0"/>
        <v>0</v>
      </c>
      <c r="L23" s="50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s="1" customFormat="1" ht="22.8" x14ac:dyDescent="0.4">
      <c r="A24" s="33" t="s">
        <v>17</v>
      </c>
      <c r="B24" s="24"/>
      <c r="C24" s="52" t="s">
        <v>86</v>
      </c>
      <c r="D24" s="49" t="s">
        <v>117</v>
      </c>
      <c r="E24" s="42">
        <v>2</v>
      </c>
      <c r="F24" s="36">
        <v>2</v>
      </c>
      <c r="G24" s="24"/>
      <c r="H24" s="24"/>
      <c r="I24" s="37">
        <v>10998</v>
      </c>
      <c r="J24" s="37">
        <v>10997.8</v>
      </c>
      <c r="K24" s="42">
        <f t="shared" si="0"/>
        <v>-0.2000000000007276</v>
      </c>
      <c r="L24" s="50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1" customFormat="1" ht="181.5" customHeight="1" x14ac:dyDescent="0.4">
      <c r="A25" s="33" t="s">
        <v>18</v>
      </c>
      <c r="B25" s="24"/>
      <c r="C25" s="52" t="s">
        <v>87</v>
      </c>
      <c r="D25" s="49" t="s">
        <v>117</v>
      </c>
      <c r="E25" s="42">
        <v>2</v>
      </c>
      <c r="F25" s="36"/>
      <c r="G25" s="24"/>
      <c r="H25" s="24"/>
      <c r="I25" s="37">
        <v>282500</v>
      </c>
      <c r="J25" s="37"/>
      <c r="K25" s="42">
        <f t="shared" si="0"/>
        <v>-282500</v>
      </c>
      <c r="L25" s="50" t="s">
        <v>124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1" customFormat="1" ht="22.8" x14ac:dyDescent="0.4">
      <c r="A26" s="55" t="s">
        <v>19</v>
      </c>
      <c r="B26" s="26"/>
      <c r="C26" s="27" t="s">
        <v>88</v>
      </c>
      <c r="D26" s="56" t="s">
        <v>118</v>
      </c>
      <c r="E26" s="57"/>
      <c r="F26" s="57"/>
      <c r="G26" s="26"/>
      <c r="H26" s="26"/>
      <c r="I26" s="31">
        <f>SUM(I27:I28)</f>
        <v>148950</v>
      </c>
      <c r="J26" s="31">
        <f>SUM(J27:J28)</f>
        <v>148950</v>
      </c>
      <c r="K26" s="45">
        <f>J27-I27</f>
        <v>0</v>
      </c>
      <c r="L26" s="58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s="1" customFormat="1" ht="45.6" x14ac:dyDescent="0.4">
      <c r="A27" s="33" t="s">
        <v>20</v>
      </c>
      <c r="B27" s="24"/>
      <c r="C27" s="48" t="s">
        <v>89</v>
      </c>
      <c r="D27" s="49"/>
      <c r="E27" s="42">
        <v>2</v>
      </c>
      <c r="F27" s="36">
        <v>2</v>
      </c>
      <c r="G27" s="24"/>
      <c r="H27" s="24"/>
      <c r="I27" s="37">
        <v>123228</v>
      </c>
      <c r="J27" s="37">
        <v>123228</v>
      </c>
      <c r="K27" s="38">
        <f>J27-I27</f>
        <v>0</v>
      </c>
      <c r="L27" s="50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1" customFormat="1" ht="45.6" x14ac:dyDescent="0.4">
      <c r="A28" s="59" t="s">
        <v>21</v>
      </c>
      <c r="B28" s="24"/>
      <c r="C28" s="60" t="s">
        <v>90</v>
      </c>
      <c r="D28" s="49"/>
      <c r="E28" s="61">
        <v>6</v>
      </c>
      <c r="F28" s="36">
        <v>6</v>
      </c>
      <c r="G28" s="24"/>
      <c r="H28" s="24"/>
      <c r="I28" s="17">
        <v>25722</v>
      </c>
      <c r="J28" s="17">
        <v>25722</v>
      </c>
      <c r="K28" s="38">
        <f>J28-I28</f>
        <v>0</v>
      </c>
      <c r="L28" s="50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1" customFormat="1" ht="45.6" x14ac:dyDescent="0.4">
      <c r="A29" s="55" t="s">
        <v>22</v>
      </c>
      <c r="B29" s="26"/>
      <c r="C29" s="27" t="s">
        <v>91</v>
      </c>
      <c r="D29" s="56"/>
      <c r="E29" s="57"/>
      <c r="F29" s="57"/>
      <c r="G29" s="26"/>
      <c r="H29" s="26"/>
      <c r="I29" s="31">
        <f>SUM(I30:I30)</f>
        <v>235516</v>
      </c>
      <c r="J29" s="31">
        <f>SUM(J30:J30)</f>
        <v>151251</v>
      </c>
      <c r="K29" s="45">
        <f>SUM(K30:K30)</f>
        <v>-84265</v>
      </c>
      <c r="L29" s="58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s="1" customFormat="1" ht="68.400000000000006" x14ac:dyDescent="0.4">
      <c r="A30" s="33" t="s">
        <v>23</v>
      </c>
      <c r="B30" s="24"/>
      <c r="C30" s="48" t="s">
        <v>92</v>
      </c>
      <c r="D30" s="49" t="s">
        <v>119</v>
      </c>
      <c r="E30" s="42">
        <v>1403</v>
      </c>
      <c r="F30" s="36">
        <v>1403</v>
      </c>
      <c r="G30" s="24"/>
      <c r="H30" s="24"/>
      <c r="I30" s="37">
        <f>47861+187655</f>
        <v>235516</v>
      </c>
      <c r="J30" s="62">
        <v>151251</v>
      </c>
      <c r="K30" s="42">
        <f>J30-I30</f>
        <v>-84265</v>
      </c>
      <c r="L30" s="63" t="s">
        <v>125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1" customFormat="1" ht="22.8" x14ac:dyDescent="0.4">
      <c r="A31" s="25">
        <v>5</v>
      </c>
      <c r="B31" s="26"/>
      <c r="C31" s="27" t="s">
        <v>93</v>
      </c>
      <c r="D31" s="30"/>
      <c r="E31" s="45"/>
      <c r="F31" s="45"/>
      <c r="G31" s="26"/>
      <c r="H31" s="26"/>
      <c r="I31" s="31">
        <f>SUM(I32:I44)</f>
        <v>47678</v>
      </c>
      <c r="J31" s="31">
        <f>SUM(J32:J44)</f>
        <v>26083</v>
      </c>
      <c r="K31" s="46">
        <f>J31-I31</f>
        <v>-21595</v>
      </c>
      <c r="L31" s="64"/>
      <c r="M31" s="65"/>
      <c r="N31" s="26"/>
      <c r="O31" s="26"/>
      <c r="P31" s="26"/>
      <c r="Q31" s="66"/>
      <c r="R31" s="67"/>
      <c r="S31" s="56"/>
      <c r="T31" s="68"/>
      <c r="U31" s="26"/>
      <c r="V31" s="26"/>
      <c r="W31" s="26"/>
      <c r="X31" s="26"/>
      <c r="Y31" s="26"/>
      <c r="Z31" s="26"/>
    </row>
    <row r="32" spans="1:26" s="1" customFormat="1" ht="68.400000000000006" x14ac:dyDescent="0.4">
      <c r="A32" s="33" t="s">
        <v>24</v>
      </c>
      <c r="B32" s="24"/>
      <c r="C32" s="34" t="s">
        <v>94</v>
      </c>
      <c r="D32" s="36" t="s">
        <v>120</v>
      </c>
      <c r="E32" s="42">
        <v>1</v>
      </c>
      <c r="F32" s="42">
        <v>1</v>
      </c>
      <c r="G32" s="24"/>
      <c r="H32" s="24"/>
      <c r="I32" s="37">
        <v>20616</v>
      </c>
      <c r="J32" s="37">
        <v>9800</v>
      </c>
      <c r="K32" s="42">
        <f>J32-I32</f>
        <v>-10816</v>
      </c>
      <c r="L32" s="63" t="s">
        <v>125</v>
      </c>
      <c r="M32" s="69"/>
      <c r="N32" s="24"/>
      <c r="O32" s="24"/>
      <c r="P32" s="24"/>
      <c r="Q32" s="17"/>
      <c r="R32" s="60"/>
      <c r="S32" s="70"/>
      <c r="T32" s="71"/>
      <c r="U32" s="24"/>
      <c r="V32" s="24"/>
      <c r="W32" s="24"/>
      <c r="X32" s="24"/>
      <c r="Y32" s="24"/>
      <c r="Z32" s="24"/>
    </row>
    <row r="33" spans="1:26" s="1" customFormat="1" ht="39" customHeight="1" x14ac:dyDescent="0.4">
      <c r="A33" s="33" t="s">
        <v>25</v>
      </c>
      <c r="B33" s="24"/>
      <c r="C33" s="54" t="s">
        <v>95</v>
      </c>
      <c r="D33" s="36" t="s">
        <v>120</v>
      </c>
      <c r="E33" s="42">
        <v>1</v>
      </c>
      <c r="F33" s="36"/>
      <c r="G33" s="24"/>
      <c r="H33" s="24"/>
      <c r="I33" s="37">
        <v>5800</v>
      </c>
      <c r="J33" s="37">
        <v>3480</v>
      </c>
      <c r="K33" s="42">
        <f t="shared" ref="K33:K49" si="1">J33-I33</f>
        <v>-2320</v>
      </c>
      <c r="L33" s="111" t="s">
        <v>126</v>
      </c>
      <c r="M33" s="69"/>
      <c r="N33" s="24"/>
      <c r="O33" s="24"/>
      <c r="P33" s="24"/>
      <c r="Q33" s="17"/>
      <c r="R33" s="72"/>
      <c r="S33" s="70"/>
      <c r="T33" s="71"/>
      <c r="U33" s="24"/>
      <c r="V33" s="24"/>
      <c r="W33" s="24"/>
      <c r="X33" s="24"/>
      <c r="Y33" s="24"/>
      <c r="Z33" s="24"/>
    </row>
    <row r="34" spans="1:26" s="1" customFormat="1" ht="22.8" x14ac:dyDescent="0.4">
      <c r="A34" s="33" t="s">
        <v>26</v>
      </c>
      <c r="B34" s="24"/>
      <c r="C34" s="54" t="s">
        <v>96</v>
      </c>
      <c r="D34" s="36" t="s">
        <v>120</v>
      </c>
      <c r="E34" s="42">
        <v>1</v>
      </c>
      <c r="F34" s="36"/>
      <c r="G34" s="24"/>
      <c r="H34" s="24"/>
      <c r="I34" s="37">
        <v>8600</v>
      </c>
      <c r="J34" s="37">
        <v>5160</v>
      </c>
      <c r="K34" s="42">
        <f t="shared" si="1"/>
        <v>-3440</v>
      </c>
      <c r="L34" s="112"/>
      <c r="M34" s="70"/>
      <c r="N34" s="24"/>
      <c r="O34" s="24"/>
      <c r="P34" s="24"/>
      <c r="Q34" s="17"/>
      <c r="R34" s="72"/>
      <c r="S34" s="70"/>
      <c r="T34" s="71"/>
      <c r="U34" s="24"/>
      <c r="V34" s="24"/>
      <c r="W34" s="24"/>
      <c r="X34" s="24"/>
      <c r="Y34" s="24"/>
      <c r="Z34" s="24"/>
    </row>
    <row r="35" spans="1:26" s="1" customFormat="1" ht="22.8" x14ac:dyDescent="0.4">
      <c r="A35" s="33" t="s">
        <v>27</v>
      </c>
      <c r="B35" s="24"/>
      <c r="C35" s="54" t="s">
        <v>97</v>
      </c>
      <c r="D35" s="36" t="s">
        <v>120</v>
      </c>
      <c r="E35" s="73">
        <v>1</v>
      </c>
      <c r="F35" s="73">
        <v>1</v>
      </c>
      <c r="G35" s="24"/>
      <c r="H35" s="24"/>
      <c r="I35" s="37">
        <v>5000</v>
      </c>
      <c r="J35" s="37">
        <v>5000</v>
      </c>
      <c r="K35" s="42">
        <f t="shared" si="1"/>
        <v>0</v>
      </c>
      <c r="L35" s="74"/>
      <c r="M35" s="70"/>
      <c r="N35" s="24"/>
      <c r="O35" s="24"/>
      <c r="P35" s="24"/>
      <c r="Q35" s="17"/>
      <c r="R35" s="75"/>
      <c r="S35" s="70"/>
      <c r="T35" s="71"/>
      <c r="U35" s="24"/>
      <c r="V35" s="24"/>
      <c r="W35" s="24"/>
      <c r="X35" s="24"/>
      <c r="Y35" s="24"/>
      <c r="Z35" s="24"/>
    </row>
    <row r="36" spans="1:26" s="1" customFormat="1" ht="68.400000000000006" x14ac:dyDescent="0.4">
      <c r="A36" s="33" t="s">
        <v>28</v>
      </c>
      <c r="B36" s="24"/>
      <c r="C36" s="72" t="s">
        <v>98</v>
      </c>
      <c r="D36" s="36" t="s">
        <v>120</v>
      </c>
      <c r="E36" s="73">
        <v>1</v>
      </c>
      <c r="F36" s="36">
        <v>1</v>
      </c>
      <c r="G36" s="24"/>
      <c r="H36" s="24"/>
      <c r="I36" s="17">
        <v>250</v>
      </c>
      <c r="J36" s="17"/>
      <c r="K36" s="42">
        <f t="shared" si="1"/>
        <v>-250</v>
      </c>
      <c r="L36" s="76" t="s">
        <v>127</v>
      </c>
      <c r="M36" s="70"/>
      <c r="N36" s="24"/>
      <c r="O36" s="24"/>
      <c r="P36" s="24"/>
      <c r="Q36" s="17"/>
      <c r="R36" s="75"/>
      <c r="S36" s="70"/>
      <c r="T36" s="71"/>
      <c r="U36" s="24"/>
      <c r="V36" s="24"/>
      <c r="W36" s="24"/>
      <c r="X36" s="24"/>
      <c r="Y36" s="24"/>
      <c r="Z36" s="24"/>
    </row>
    <row r="37" spans="1:26" s="1" customFormat="1" ht="22.8" x14ac:dyDescent="0.4">
      <c r="A37" s="33" t="s">
        <v>29</v>
      </c>
      <c r="B37" s="24"/>
      <c r="C37" s="77" t="s">
        <v>99</v>
      </c>
      <c r="D37" s="36" t="s">
        <v>120</v>
      </c>
      <c r="E37" s="73">
        <v>1</v>
      </c>
      <c r="F37" s="73">
        <v>1</v>
      </c>
      <c r="G37" s="24"/>
      <c r="H37" s="24"/>
      <c r="I37" s="17">
        <v>2148</v>
      </c>
      <c r="J37" s="17">
        <v>555</v>
      </c>
      <c r="K37" s="42">
        <f t="shared" si="1"/>
        <v>-1593</v>
      </c>
      <c r="L37" s="99" t="s">
        <v>128</v>
      </c>
      <c r="M37" s="70"/>
      <c r="N37" s="24"/>
      <c r="O37" s="24"/>
      <c r="P37" s="24"/>
      <c r="Q37" s="17"/>
      <c r="R37" s="75"/>
      <c r="S37" s="70"/>
      <c r="T37" s="71"/>
      <c r="U37" s="24"/>
      <c r="V37" s="24"/>
      <c r="W37" s="24"/>
      <c r="X37" s="24"/>
      <c r="Y37" s="24"/>
      <c r="Z37" s="24"/>
    </row>
    <row r="38" spans="1:26" s="1" customFormat="1" ht="22.8" x14ac:dyDescent="0.4">
      <c r="A38" s="33" t="s">
        <v>30</v>
      </c>
      <c r="B38" s="24"/>
      <c r="C38" s="77" t="s">
        <v>100</v>
      </c>
      <c r="D38" s="36" t="s">
        <v>120</v>
      </c>
      <c r="E38" s="73">
        <v>1</v>
      </c>
      <c r="F38" s="73">
        <v>1</v>
      </c>
      <c r="G38" s="24"/>
      <c r="H38" s="24"/>
      <c r="I38" s="17">
        <v>918</v>
      </c>
      <c r="J38" s="17"/>
      <c r="K38" s="42">
        <f t="shared" si="1"/>
        <v>-918</v>
      </c>
      <c r="L38" s="100"/>
      <c r="M38" s="70"/>
      <c r="N38" s="24"/>
      <c r="O38" s="24"/>
      <c r="P38" s="24"/>
      <c r="Q38" s="17"/>
      <c r="R38" s="75"/>
      <c r="S38" s="70"/>
      <c r="T38" s="71"/>
      <c r="U38" s="24"/>
      <c r="V38" s="24"/>
      <c r="W38" s="24"/>
      <c r="X38" s="24"/>
      <c r="Y38" s="24"/>
      <c r="Z38" s="24"/>
    </row>
    <row r="39" spans="1:26" s="1" customFormat="1" ht="68.400000000000006" x14ac:dyDescent="0.4">
      <c r="A39" s="33" t="s">
        <v>31</v>
      </c>
      <c r="B39" s="24"/>
      <c r="C39" s="34" t="s">
        <v>101</v>
      </c>
      <c r="D39" s="36" t="s">
        <v>120</v>
      </c>
      <c r="E39" s="73">
        <v>1</v>
      </c>
      <c r="F39" s="73">
        <v>1</v>
      </c>
      <c r="G39" s="24"/>
      <c r="H39" s="24"/>
      <c r="I39" s="37">
        <v>535</v>
      </c>
      <c r="J39" s="37">
        <v>535</v>
      </c>
      <c r="K39" s="42">
        <f t="shared" si="1"/>
        <v>0</v>
      </c>
      <c r="L39" s="76"/>
      <c r="M39" s="70"/>
      <c r="N39" s="24"/>
      <c r="O39" s="24"/>
      <c r="P39" s="24"/>
      <c r="Q39" s="17"/>
      <c r="R39" s="72"/>
      <c r="S39" s="70"/>
      <c r="T39" s="71"/>
      <c r="U39" s="24"/>
      <c r="V39" s="24"/>
      <c r="W39" s="24"/>
      <c r="X39" s="24"/>
      <c r="Y39" s="24"/>
      <c r="Z39" s="24"/>
    </row>
    <row r="40" spans="1:26" s="1" customFormat="1" ht="68.400000000000006" x14ac:dyDescent="0.4">
      <c r="A40" s="33" t="s">
        <v>32</v>
      </c>
      <c r="B40" s="24"/>
      <c r="C40" s="34" t="s">
        <v>102</v>
      </c>
      <c r="D40" s="36" t="s">
        <v>120</v>
      </c>
      <c r="E40" s="73">
        <v>1</v>
      </c>
      <c r="F40" s="73">
        <v>1</v>
      </c>
      <c r="G40" s="24"/>
      <c r="H40" s="24"/>
      <c r="I40" s="37">
        <v>253</v>
      </c>
      <c r="J40" s="37">
        <v>253</v>
      </c>
      <c r="K40" s="42">
        <f t="shared" si="1"/>
        <v>0</v>
      </c>
      <c r="L40" s="76"/>
      <c r="M40" s="70"/>
      <c r="N40" s="24"/>
      <c r="O40" s="24"/>
      <c r="P40" s="24"/>
      <c r="Q40" s="17"/>
      <c r="R40" s="75"/>
      <c r="S40" s="70"/>
      <c r="T40" s="71"/>
      <c r="U40" s="24"/>
      <c r="V40" s="24"/>
      <c r="W40" s="24"/>
      <c r="X40" s="24"/>
      <c r="Y40" s="24"/>
      <c r="Z40" s="24"/>
    </row>
    <row r="41" spans="1:26" s="1" customFormat="1" ht="68.400000000000006" x14ac:dyDescent="0.4">
      <c r="A41" s="33" t="s">
        <v>33</v>
      </c>
      <c r="B41" s="24"/>
      <c r="C41" s="48" t="s">
        <v>103</v>
      </c>
      <c r="D41" s="36" t="s">
        <v>120</v>
      </c>
      <c r="E41" s="49">
        <v>1</v>
      </c>
      <c r="F41" s="49">
        <v>1</v>
      </c>
      <c r="G41" s="24"/>
      <c r="H41" s="24"/>
      <c r="I41" s="37">
        <v>2535</v>
      </c>
      <c r="J41" s="37">
        <v>548</v>
      </c>
      <c r="K41" s="42">
        <f t="shared" si="1"/>
        <v>-1987</v>
      </c>
      <c r="L41" s="63" t="s">
        <v>125</v>
      </c>
      <c r="M41" s="70"/>
      <c r="N41" s="24"/>
      <c r="O41" s="24"/>
      <c r="P41" s="24"/>
      <c r="Q41" s="17"/>
      <c r="R41" s="72"/>
      <c r="S41" s="70"/>
      <c r="T41" s="71"/>
      <c r="U41" s="24"/>
      <c r="V41" s="24"/>
      <c r="W41" s="24"/>
      <c r="X41" s="24"/>
      <c r="Y41" s="24"/>
      <c r="Z41" s="24"/>
    </row>
    <row r="42" spans="1:26" s="1" customFormat="1" ht="68.400000000000006" x14ac:dyDescent="0.4">
      <c r="A42" s="33" t="s">
        <v>34</v>
      </c>
      <c r="B42" s="24"/>
      <c r="C42" s="48" t="s">
        <v>104</v>
      </c>
      <c r="D42" s="36" t="s">
        <v>120</v>
      </c>
      <c r="E42" s="73">
        <v>1</v>
      </c>
      <c r="F42" s="73">
        <v>1</v>
      </c>
      <c r="G42" s="24"/>
      <c r="H42" s="24"/>
      <c r="I42" s="37">
        <v>375</v>
      </c>
      <c r="J42" s="37">
        <v>104</v>
      </c>
      <c r="K42" s="42">
        <f t="shared" si="1"/>
        <v>-271</v>
      </c>
      <c r="L42" s="63" t="s">
        <v>125</v>
      </c>
      <c r="M42" s="70"/>
      <c r="N42" s="24"/>
      <c r="O42" s="24"/>
      <c r="P42" s="24"/>
      <c r="Q42" s="17"/>
      <c r="R42" s="60"/>
      <c r="S42" s="70"/>
      <c r="T42" s="71"/>
      <c r="U42" s="24"/>
      <c r="V42" s="24"/>
      <c r="W42" s="24"/>
      <c r="X42" s="24"/>
      <c r="Y42" s="24"/>
      <c r="Z42" s="24"/>
    </row>
    <row r="43" spans="1:26" s="1" customFormat="1" ht="22.8" x14ac:dyDescent="0.4">
      <c r="A43" s="33" t="s">
        <v>35</v>
      </c>
      <c r="B43" s="24"/>
      <c r="C43" s="34" t="s">
        <v>105</v>
      </c>
      <c r="D43" s="36" t="s">
        <v>120</v>
      </c>
      <c r="E43" s="73">
        <v>1</v>
      </c>
      <c r="F43" s="73">
        <v>1</v>
      </c>
      <c r="G43" s="24"/>
      <c r="H43" s="24"/>
      <c r="I43" s="37">
        <v>445</v>
      </c>
      <c r="J43" s="37">
        <v>445</v>
      </c>
      <c r="K43" s="42">
        <f t="shared" si="1"/>
        <v>0</v>
      </c>
      <c r="L43" s="72"/>
      <c r="M43" s="70"/>
      <c r="N43" s="24"/>
      <c r="O43" s="24"/>
      <c r="P43" s="24"/>
      <c r="Q43" s="17"/>
      <c r="R43" s="72"/>
      <c r="S43" s="70"/>
      <c r="T43" s="70"/>
      <c r="U43" s="24"/>
      <c r="V43" s="24"/>
      <c r="W43" s="24"/>
      <c r="X43" s="24"/>
      <c r="Y43" s="24"/>
      <c r="Z43" s="24"/>
    </row>
    <row r="44" spans="1:26" s="1" customFormat="1" ht="22.8" x14ac:dyDescent="0.4">
      <c r="A44" s="33" t="s">
        <v>36</v>
      </c>
      <c r="B44" s="24"/>
      <c r="C44" s="34" t="s">
        <v>106</v>
      </c>
      <c r="D44" s="36" t="s">
        <v>120</v>
      </c>
      <c r="E44" s="73">
        <v>1</v>
      </c>
      <c r="F44" s="73">
        <v>1</v>
      </c>
      <c r="G44" s="24"/>
      <c r="H44" s="24"/>
      <c r="I44" s="37">
        <v>203</v>
      </c>
      <c r="J44" s="37">
        <v>203</v>
      </c>
      <c r="K44" s="42">
        <f t="shared" si="1"/>
        <v>0</v>
      </c>
      <c r="L44" s="72"/>
      <c r="M44" s="70"/>
      <c r="N44" s="24"/>
      <c r="O44" s="24"/>
      <c r="P44" s="24"/>
      <c r="Q44" s="17"/>
      <c r="R44" s="72"/>
      <c r="S44" s="70"/>
      <c r="T44" s="70"/>
      <c r="U44" s="24"/>
      <c r="V44" s="24"/>
      <c r="W44" s="24"/>
      <c r="X44" s="24"/>
      <c r="Y44" s="24"/>
      <c r="Z44" s="24"/>
    </row>
    <row r="45" spans="1:26" s="1" customFormat="1" ht="22.8" x14ac:dyDescent="0.4">
      <c r="A45" s="78" t="s">
        <v>37</v>
      </c>
      <c r="B45" s="26"/>
      <c r="C45" s="79" t="s">
        <v>107</v>
      </c>
      <c r="D45" s="44"/>
      <c r="E45" s="80"/>
      <c r="F45" s="30"/>
      <c r="G45" s="26"/>
      <c r="H45" s="26"/>
      <c r="I45" s="31">
        <f>I46+I47</f>
        <v>269363</v>
      </c>
      <c r="J45" s="31">
        <f>J46+J47</f>
        <v>257037.527</v>
      </c>
      <c r="K45" s="31">
        <f t="shared" si="1"/>
        <v>-12325.472999999998</v>
      </c>
      <c r="L45" s="81"/>
      <c r="M45" s="82"/>
      <c r="N45" s="82"/>
      <c r="O45" s="82"/>
      <c r="P45" s="82"/>
      <c r="Q45" s="82"/>
      <c r="R45" s="82"/>
      <c r="S45" s="82"/>
      <c r="T45" s="82"/>
      <c r="U45" s="26"/>
      <c r="V45" s="26"/>
      <c r="W45" s="26"/>
      <c r="X45" s="26"/>
      <c r="Y45" s="26"/>
      <c r="Z45" s="26"/>
    </row>
    <row r="46" spans="1:26" s="1" customFormat="1" ht="22.8" x14ac:dyDescent="0.4">
      <c r="A46" s="83" t="s">
        <v>38</v>
      </c>
      <c r="B46" s="24"/>
      <c r="C46" s="48" t="s">
        <v>108</v>
      </c>
      <c r="D46" s="49" t="s">
        <v>116</v>
      </c>
      <c r="E46" s="73">
        <v>1</v>
      </c>
      <c r="F46" s="73">
        <v>1</v>
      </c>
      <c r="G46" s="24"/>
      <c r="H46" s="24"/>
      <c r="I46" s="37">
        <v>120443</v>
      </c>
      <c r="J46" s="37">
        <v>120443</v>
      </c>
      <c r="K46" s="42">
        <f t="shared" si="1"/>
        <v>0</v>
      </c>
      <c r="L46" s="72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s="1" customFormat="1" ht="68.400000000000006" x14ac:dyDescent="0.4">
      <c r="A47" s="83" t="s">
        <v>39</v>
      </c>
      <c r="B47" s="24"/>
      <c r="C47" s="54" t="s">
        <v>109</v>
      </c>
      <c r="D47" s="49" t="s">
        <v>116</v>
      </c>
      <c r="E47" s="73">
        <v>1</v>
      </c>
      <c r="F47" s="73">
        <v>1</v>
      </c>
      <c r="G47" s="24"/>
      <c r="H47" s="24"/>
      <c r="I47" s="37">
        <v>148920</v>
      </c>
      <c r="J47" s="37">
        <v>136594.527</v>
      </c>
      <c r="K47" s="42">
        <f t="shared" si="1"/>
        <v>-12325.472999999998</v>
      </c>
      <c r="L47" s="63" t="s">
        <v>125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s="1" customFormat="1" ht="22.8" x14ac:dyDescent="0.4">
      <c r="A48" s="25">
        <v>7</v>
      </c>
      <c r="B48" s="26"/>
      <c r="C48" s="27" t="s">
        <v>110</v>
      </c>
      <c r="D48" s="44"/>
      <c r="E48" s="80"/>
      <c r="F48" s="80"/>
      <c r="G48" s="26"/>
      <c r="H48" s="26"/>
      <c r="I48" s="31">
        <f>I49</f>
        <v>20807</v>
      </c>
      <c r="J48" s="31">
        <f>J49</f>
        <v>20807</v>
      </c>
      <c r="K48" s="45">
        <f t="shared" si="1"/>
        <v>0</v>
      </c>
      <c r="L48" s="84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s="1" customFormat="1" ht="22.8" x14ac:dyDescent="0.4">
      <c r="A49" s="85" t="s">
        <v>40</v>
      </c>
      <c r="B49" s="24"/>
      <c r="C49" s="48" t="s">
        <v>111</v>
      </c>
      <c r="D49" s="49" t="s">
        <v>121</v>
      </c>
      <c r="E49" s="73">
        <v>1</v>
      </c>
      <c r="F49" s="73">
        <v>1</v>
      </c>
      <c r="G49" s="24"/>
      <c r="H49" s="24"/>
      <c r="I49" s="37">
        <v>20807</v>
      </c>
      <c r="J49" s="37">
        <v>20807</v>
      </c>
      <c r="K49" s="42">
        <f t="shared" si="1"/>
        <v>0</v>
      </c>
      <c r="L49" s="77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s="1" customFormat="1" ht="22.8" x14ac:dyDescent="0.4">
      <c r="A50" s="86" t="s">
        <v>41</v>
      </c>
      <c r="B50" s="26"/>
      <c r="C50" s="27" t="s">
        <v>112</v>
      </c>
      <c r="D50" s="44"/>
      <c r="E50" s="80"/>
      <c r="F50" s="80"/>
      <c r="G50" s="26"/>
      <c r="H50" s="26"/>
      <c r="I50" s="66"/>
      <c r="J50" s="31">
        <v>165976.05178571428</v>
      </c>
      <c r="K50" s="31">
        <v>165976.05178571428</v>
      </c>
      <c r="L50" s="84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35.4" x14ac:dyDescent="0.6">
      <c r="C51" s="87"/>
      <c r="D51" s="88"/>
      <c r="E51" s="89"/>
      <c r="F51" s="89"/>
      <c r="G51" s="89"/>
      <c r="H51" s="89"/>
      <c r="I51" s="89"/>
      <c r="J51" s="89"/>
      <c r="K51" s="89"/>
      <c r="L51" s="90"/>
      <c r="M51" s="87"/>
      <c r="N51" s="87"/>
      <c r="O51" s="87"/>
      <c r="P51" s="87"/>
    </row>
  </sheetData>
  <mergeCells count="48">
    <mergeCell ref="L12:L14"/>
    <mergeCell ref="L33:L34"/>
    <mergeCell ref="L37:L38"/>
    <mergeCell ref="V8:V9"/>
    <mergeCell ref="W8:W9"/>
    <mergeCell ref="X8:X9"/>
    <mergeCell ref="Y8:Y9"/>
    <mergeCell ref="Z8:Z9"/>
    <mergeCell ref="A9:A10"/>
    <mergeCell ref="B9:B10"/>
    <mergeCell ref="P8:P9"/>
    <mergeCell ref="Q8:Q9"/>
    <mergeCell ref="R8:R9"/>
    <mergeCell ref="S8:S9"/>
    <mergeCell ref="T8:T9"/>
    <mergeCell ref="U8:U9"/>
    <mergeCell ref="S5:T5"/>
    <mergeCell ref="U5:V5"/>
    <mergeCell ref="W5:X5"/>
    <mergeCell ref="A8:F8"/>
    <mergeCell ref="G8:G9"/>
    <mergeCell ref="H8:H9"/>
    <mergeCell ref="L8:L9"/>
    <mergeCell ref="M8:M9"/>
    <mergeCell ref="N8:N9"/>
    <mergeCell ref="O8:O9"/>
    <mergeCell ref="K5:K6"/>
    <mergeCell ref="L5:L6"/>
    <mergeCell ref="M5:N5"/>
    <mergeCell ref="O5:O6"/>
    <mergeCell ref="P5:P6"/>
    <mergeCell ref="Q5:R5"/>
    <mergeCell ref="J5:J6"/>
    <mergeCell ref="A2:Z2"/>
    <mergeCell ref="A4:A6"/>
    <mergeCell ref="B4:G4"/>
    <mergeCell ref="H4:H6"/>
    <mergeCell ref="I4:L4"/>
    <mergeCell ref="M4:P4"/>
    <mergeCell ref="Q4:X4"/>
    <mergeCell ref="Y4:Y6"/>
    <mergeCell ref="Z4:Z6"/>
    <mergeCell ref="B5:B6"/>
    <mergeCell ref="C5:C6"/>
    <mergeCell ref="D5:D6"/>
    <mergeCell ref="E5:F5"/>
    <mergeCell ref="G5:G6"/>
    <mergeCell ref="I5:I6"/>
  </mergeCells>
  <pageMargins left="0.11811023622047245" right="0.11811023622047245" top="0.35433070866141736" bottom="0.35433070866141736" header="0.31496062992125984" footer="0.31496062992125984"/>
  <pageSetup paperSize="9" scale="40" fitToWidth="3" fitToHeight="3" orientation="landscape" horizontalDpi="180" verticalDpi="180" r:id="rId1"/>
  <rowBreaks count="2" manualBreakCount="2">
    <brk id="25" max="25" man="1"/>
    <brk id="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сжатая</vt:lpstr>
      <vt:lpstr>сжатая!Заголовки_для_печати</vt:lpstr>
      <vt:lpstr>сжатая!Область_печати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Узакова Гаухар</dc:creator>
  <cp:lastModifiedBy>ww</cp:lastModifiedBy>
  <dcterms:created xsi:type="dcterms:W3CDTF">2019-05-03T05:21:00Z</dcterms:created>
  <dcterms:modified xsi:type="dcterms:W3CDTF">2020-12-28T11:46:05Z</dcterms:modified>
</cp:coreProperties>
</file>